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kovaa\Desktop\CENA\KONZULTACIA\SJ\"/>
    </mc:Choice>
  </mc:AlternateContent>
  <xr:revisionPtr revIDLastSave="0" documentId="8_{BBF235BC-DEAA-4522-80B1-E47867BA7FD3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úvod" sheetId="2" r:id="rId1"/>
    <sheet name="vstupné údaje" sheetId="1" r:id="rId2"/>
    <sheet name="výpočet tarí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4" l="1"/>
  <c r="L11" i="4"/>
  <c r="L15" i="4"/>
  <c r="L14" i="4"/>
  <c r="K15" i="4"/>
  <c r="K14" i="4"/>
  <c r="K12" i="4"/>
  <c r="K11" i="4"/>
  <c r="J15" i="4"/>
  <c r="J14" i="4"/>
  <c r="J12" i="4"/>
  <c r="J11" i="4"/>
  <c r="L7" i="1" l="1"/>
  <c r="K7" i="1"/>
  <c r="J7" i="1"/>
  <c r="I7" i="1"/>
  <c r="H7" i="1"/>
  <c r="M12" i="1" l="1"/>
  <c r="M32" i="1" l="1"/>
  <c r="M31" i="1"/>
  <c r="M30" i="1"/>
  <c r="M29" i="1"/>
  <c r="M28" i="1"/>
  <c r="M27" i="1"/>
  <c r="M26" i="1"/>
  <c r="M23" i="1"/>
  <c r="M22" i="1"/>
  <c r="M21" i="1"/>
  <c r="M20" i="1"/>
  <c r="M19" i="1"/>
  <c r="M18" i="1"/>
  <c r="M17" i="1"/>
  <c r="L25" i="1"/>
  <c r="K25" i="1"/>
  <c r="J25" i="1"/>
  <c r="L16" i="1"/>
  <c r="K16" i="1"/>
  <c r="J16" i="1"/>
  <c r="M16" i="1" l="1"/>
  <c r="M25" i="1"/>
  <c r="M5" i="4" l="1"/>
  <c r="J8" i="4" s="1"/>
  <c r="K8" i="4" s="1"/>
  <c r="L8" i="4" s="1"/>
  <c r="M6" i="4"/>
  <c r="J9" i="4" s="1"/>
  <c r="K9" i="4" s="1"/>
  <c r="L9" i="4" s="1"/>
</calcChain>
</file>

<file path=xl/sharedStrings.xml><?xml version="1.0" encoding="utf-8"?>
<sst xmlns="http://schemas.openxmlformats.org/spreadsheetml/2006/main" count="80" uniqueCount="43">
  <si>
    <t>%</t>
  </si>
  <si>
    <t>xxx</t>
  </si>
  <si>
    <t>Lanzhot</t>
  </si>
  <si>
    <t>Budince</t>
  </si>
  <si>
    <t>Domestic Point</t>
  </si>
  <si>
    <t>Velke Zlievce</t>
  </si>
  <si>
    <t>Velke Kapusany</t>
  </si>
  <si>
    <t>Vyrava</t>
  </si>
  <si>
    <t>Baumgarten</t>
  </si>
  <si>
    <t>EUR/MWh/d/y</t>
  </si>
  <si>
    <t>Disclaimer:</t>
  </si>
  <si>
    <t>bunky obsahujúce vstupné údaje</t>
  </si>
  <si>
    <t>bunky obsahujúce prepojenia na iný hárok</t>
  </si>
  <si>
    <t>bunky obsahujúce vypočítané údaje</t>
  </si>
  <si>
    <t>(i) poskytovanie komerčného, investičného alebo akéhokoľvek iného poradenstva;</t>
  </si>
  <si>
    <t>(ii) návrh, ani akceptáciu ponuky na uzatvorenie zmluvného vzťahu so spoločnosťou Eustream alebo tretími stranami; a/alebo</t>
  </si>
  <si>
    <t>(iii) záväzok, ani záruku poskytnutú spoločnosťou Eustream vo vzťahu k jej súčasným alebo budúcim prepravným tarifám.</t>
  </si>
  <si>
    <t>Vzhľadom na vyššie uvedené nesú zodpovednosť za používanie, hodnotenie, interpretáciu a/alebo analýzu Zjednodušeného Tarifného Modelu alebo akýchkoľvek informácii získaných v súvislosti s jeho použitím výlučne jeho užívatelia. Spoločnosť Eustream nenesie žiadnu zodpovednosť za obchodné, ani akékoľvek iné rozhodnutia prijaté na základe Zjedodušeného Tarifného Modelu alebo akýchkoľvek informácií získaných v súvislosti s jeho použitím a nie je povinná nahradiť akúkoľvek existujúcu, ani budúcu škodu alebo straty, ktoré by mohli byť priamo alebo nepriamo spôsobené použitím Zjednodušeného Tarifného Modelu alebo akýchkoľvek informácií získaných v súvislosti s jeho použitím.</t>
  </si>
  <si>
    <t>Ekonomické parametre</t>
  </si>
  <si>
    <t>Skutočná inflácia</t>
  </si>
  <si>
    <t>Odhad inflácie</t>
  </si>
  <si>
    <t>Inflácia</t>
  </si>
  <si>
    <t>Kapacitná časť cieľových výnosov</t>
  </si>
  <si>
    <t>mil. EUR</t>
  </si>
  <si>
    <t>pomer VSTUP</t>
  </si>
  <si>
    <t>pomer VÝSTUP</t>
  </si>
  <si>
    <t>Predpovedaná zazmluvnená kapacita</t>
  </si>
  <si>
    <t>VSTUP</t>
  </si>
  <si>
    <t>VÝSTUP</t>
  </si>
  <si>
    <t>Finálne referenčné ceny</t>
  </si>
  <si>
    <t>Kapacitná časť cieľových výnosov pre VSTUPY</t>
  </si>
  <si>
    <t>Kapacitná časť cieľových výnosov pre VÝSTUPY</t>
  </si>
  <si>
    <t>MWh/deň</t>
  </si>
  <si>
    <t>priemer (2025-2027)</t>
  </si>
  <si>
    <t>GPE vynos</t>
  </si>
  <si>
    <t>Hrubé VSTUPNÉ referenčné ceny</t>
  </si>
  <si>
    <t>Hrubé VÝSTUPNÉ referenčné ceny</t>
  </si>
  <si>
    <r>
      <t>Použitím Zjednodušeného Tarifného Modelu dostupného na webovom sídle spoločnosti eustream, a.s., so sídlom Votrubova 11/A, 821 09 Bratislava, Slovenská republika, IČO: 35 910 712, spoločnosť zapísaná v Obchodnom registri vedenom Mestským súdom Bratislava III, Oddiel: Sa, Vložka č.: 3480/B (ďalej len „</t>
    </r>
    <r>
      <rPr>
        <b/>
        <sz val="10"/>
        <color theme="1"/>
        <rFont val="Calibri"/>
        <family val="2"/>
        <charset val="238"/>
      </rPr>
      <t>Eustream</t>
    </r>
    <r>
      <rPr>
        <sz val="10"/>
        <color theme="1"/>
        <rFont val="Calibri"/>
        <family val="2"/>
        <charset val="238"/>
      </rPr>
      <t>“), jeho užívatelia berú na vedomie a súhlasia, že Zjednodušený Tarifný Model, vrátane akýchkoľvek informácii, ktoré obsahuje, nie je záväzný a má výlučne informatívny charakter. Zjednodušený Tarifný Model, ani výpočty alebo iné informácie získané v súvislosti s jeho použitím preto za žiadnych okolností nie je možné považovať za:</t>
    </r>
  </si>
  <si>
    <t>Finálne VSTUPNÉ referenčné ceny - hraničné body</t>
  </si>
  <si>
    <t>Finálne VÝSTUPNÉ referenčné ceny - hraničné body</t>
  </si>
  <si>
    <t>Finálne VSTUPNÉ referenčné ceny - Domáci bod</t>
  </si>
  <si>
    <t>Finálne VÝSTUPNÉ referenčné ceny - Domáci bod</t>
  </si>
  <si>
    <t>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</si>
</sst>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%"/>
    <numFmt numFmtId="165" formatCode="0.0"/>
  </numFmts>
  <fonts count="9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10" fontId="3" fillId="3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3" fillId="3" borderId="1" xfId="1" applyNumberFormat="1" applyFont="1" applyFill="1" applyBorder="1" applyProtection="1">
      <protection locked="0" hidden="1"/>
    </xf>
    <xf numFmtId="10" fontId="3" fillId="0" borderId="0" xfId="1" applyNumberFormat="1" applyFont="1" applyFill="1" applyBorder="1" applyProtection="1">
      <protection hidden="1"/>
    </xf>
    <xf numFmtId="164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5" fontId="3" fillId="3" borderId="1" xfId="0" applyNumberFormat="1" applyFont="1" applyFill="1" applyBorder="1" applyProtection="1">
      <protection locked="0"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3" fillId="3" borderId="1" xfId="0" applyNumberFormat="1" applyFont="1" applyFill="1" applyBorder="1" applyProtection="1">
      <protection locked="0" hidden="1"/>
    </xf>
    <xf numFmtId="3" fontId="3" fillId="0" borderId="0" xfId="0" applyNumberFormat="1" applyFont="1" applyProtection="1">
      <protection hidden="1"/>
    </xf>
    <xf numFmtId="0" fontId="5" fillId="0" borderId="0" xfId="0" applyFont="1" applyProtection="1">
      <protection hidden="1"/>
    </xf>
  </cellXfs>
  <cellStyles count="4">
    <cellStyle name="_x000d__x000a_JournalTemplate=C:\COMFO\CTALK\JOURSTD.TPL_x000d__x000a_LbStateAddress=3 3 0 251 1 89 2 311_x000d__x000a_LbStateJou" xfId="3" xr:uid="{00000000-0005-0000-0000-000000000000}"/>
    <cellStyle name="Normálna" xfId="0" builtinId="0"/>
    <cellStyle name="Normálna 7" xfId="2" xr:uid="{00000000-0005-0000-0000-000002000000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7"/>
  <sheetViews>
    <sheetView workbookViewId="0">
      <selection activeCell="D32" sqref="D32"/>
    </sheetView>
  </sheetViews>
  <sheetFormatPr defaultColWidth="8.83203125" defaultRowHeight="14.5" x14ac:dyDescent="0.35"/>
  <cols>
    <col min="1" max="16384" width="8.83203125" style="1"/>
  </cols>
  <sheetData>
    <row r="3" spans="2:4" x14ac:dyDescent="0.35">
      <c r="B3" s="2" t="s">
        <v>1</v>
      </c>
      <c r="D3" s="1" t="s">
        <v>11</v>
      </c>
    </row>
    <row r="4" spans="2:4" x14ac:dyDescent="0.35">
      <c r="B4" s="3" t="s">
        <v>1</v>
      </c>
      <c r="D4" s="1" t="s">
        <v>12</v>
      </c>
    </row>
    <row r="5" spans="2:4" x14ac:dyDescent="0.35">
      <c r="B5" s="4" t="s">
        <v>1</v>
      </c>
      <c r="D5" s="1" t="s">
        <v>13</v>
      </c>
    </row>
    <row r="9" spans="2:4" x14ac:dyDescent="0.35">
      <c r="B9" s="1" t="s">
        <v>10</v>
      </c>
    </row>
    <row r="11" spans="2:4" x14ac:dyDescent="0.35">
      <c r="B11" s="5" t="s">
        <v>37</v>
      </c>
    </row>
    <row r="12" spans="2:4" x14ac:dyDescent="0.35">
      <c r="B12" s="5"/>
    </row>
    <row r="13" spans="2:4" x14ac:dyDescent="0.35">
      <c r="B13" s="5" t="s">
        <v>14</v>
      </c>
    </row>
    <row r="14" spans="2:4" x14ac:dyDescent="0.35">
      <c r="B14" s="5" t="s">
        <v>15</v>
      </c>
    </row>
    <row r="15" spans="2:4" x14ac:dyDescent="0.35">
      <c r="B15" s="5" t="s">
        <v>16</v>
      </c>
    </row>
    <row r="16" spans="2:4" x14ac:dyDescent="0.35">
      <c r="B16" s="5"/>
    </row>
    <row r="17" spans="2:2" x14ac:dyDescent="0.35">
      <c r="B17" s="5" t="s">
        <v>17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2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5" sqref="H5"/>
    </sheetView>
  </sheetViews>
  <sheetFormatPr defaultColWidth="8.83203125" defaultRowHeight="14.5" x14ac:dyDescent="0.35"/>
  <cols>
    <col min="1" max="7" width="8.83203125" style="11"/>
    <col min="8" max="9" width="9" style="11" bestFit="1" customWidth="1"/>
    <col min="10" max="10" width="10.83203125" style="11" bestFit="1" customWidth="1"/>
    <col min="11" max="12" width="9" style="11" bestFit="1" customWidth="1"/>
    <col min="13" max="13" width="16.33203125" style="11" bestFit="1" customWidth="1"/>
    <col min="14" max="16384" width="8.83203125" style="11"/>
  </cols>
  <sheetData>
    <row r="1" spans="1:50" s="8" customFormat="1" x14ac:dyDescent="0.35">
      <c r="A1" s="6"/>
      <c r="B1" s="6"/>
      <c r="C1" s="6"/>
      <c r="D1" s="6"/>
      <c r="E1" s="6"/>
      <c r="F1" s="6"/>
      <c r="G1" s="7" t="s">
        <v>42</v>
      </c>
      <c r="H1" s="7">
        <v>2023</v>
      </c>
      <c r="I1" s="7">
        <v>2024</v>
      </c>
      <c r="J1" s="7">
        <v>2025</v>
      </c>
      <c r="K1" s="7">
        <v>2026</v>
      </c>
      <c r="L1" s="7">
        <v>2027</v>
      </c>
      <c r="M1" s="7" t="s">
        <v>33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3" spans="1:50" x14ac:dyDescent="0.35">
      <c r="A3" s="9" t="s">
        <v>18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5" spans="1:50" x14ac:dyDescent="0.35">
      <c r="B5" s="11" t="s">
        <v>19</v>
      </c>
      <c r="G5" s="12" t="s">
        <v>0</v>
      </c>
      <c r="H5" s="13">
        <v>6.4000000000000001E-2</v>
      </c>
      <c r="M5" s="14"/>
      <c r="N5" s="14"/>
      <c r="O5" s="15"/>
    </row>
    <row r="6" spans="1:50" x14ac:dyDescent="0.35">
      <c r="B6" s="11" t="s">
        <v>20</v>
      </c>
      <c r="G6" s="12" t="s">
        <v>0</v>
      </c>
      <c r="I6" s="13">
        <v>0.02</v>
      </c>
      <c r="J6" s="13">
        <v>0.02</v>
      </c>
      <c r="K6" s="13">
        <v>0.02</v>
      </c>
      <c r="L6" s="13">
        <v>0.02</v>
      </c>
      <c r="M6" s="14"/>
      <c r="N6" s="14"/>
      <c r="O6" s="15"/>
    </row>
    <row r="7" spans="1:50" x14ac:dyDescent="0.35">
      <c r="B7" s="11" t="s">
        <v>21</v>
      </c>
      <c r="G7" s="12" t="s">
        <v>0</v>
      </c>
      <c r="H7" s="16">
        <f>SUM(H5:H6)</f>
        <v>6.4000000000000001E-2</v>
      </c>
      <c r="I7" s="16">
        <f t="shared" ref="I7:L7" si="0">SUM(I5:I6)</f>
        <v>0.02</v>
      </c>
      <c r="J7" s="16">
        <f t="shared" si="0"/>
        <v>0.02</v>
      </c>
      <c r="K7" s="16">
        <f t="shared" si="0"/>
        <v>0.02</v>
      </c>
      <c r="L7" s="16">
        <f t="shared" si="0"/>
        <v>0.02</v>
      </c>
    </row>
    <row r="9" spans="1:50" x14ac:dyDescent="0.35">
      <c r="B9" s="11" t="s">
        <v>22</v>
      </c>
      <c r="G9" s="11" t="s">
        <v>23</v>
      </c>
      <c r="J9" s="17"/>
      <c r="K9" s="17"/>
      <c r="L9" s="17"/>
      <c r="M9" s="18">
        <v>460.45</v>
      </c>
    </row>
    <row r="10" spans="1:50" x14ac:dyDescent="0.35">
      <c r="J10" s="17"/>
      <c r="K10" s="17"/>
      <c r="L10" s="17"/>
    </row>
    <row r="11" spans="1:50" x14ac:dyDescent="0.35">
      <c r="B11" s="11" t="s">
        <v>24</v>
      </c>
      <c r="G11" s="11" t="s">
        <v>0</v>
      </c>
      <c r="J11" s="17"/>
      <c r="K11" s="17"/>
      <c r="L11" s="17"/>
      <c r="M11" s="13">
        <v>0.375</v>
      </c>
    </row>
    <row r="12" spans="1:50" x14ac:dyDescent="0.35">
      <c r="B12" s="11" t="s">
        <v>25</v>
      </c>
      <c r="G12" s="11" t="s">
        <v>0</v>
      </c>
      <c r="J12" s="17"/>
      <c r="K12" s="17"/>
      <c r="L12" s="17"/>
      <c r="M12" s="16">
        <f t="shared" ref="M12" si="1">1-M11</f>
        <v>0.625</v>
      </c>
    </row>
    <row r="14" spans="1:50" x14ac:dyDescent="0.35">
      <c r="A14" s="9" t="s">
        <v>26</v>
      </c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6" spans="1:50" x14ac:dyDescent="0.35">
      <c r="B16" s="19" t="s">
        <v>27</v>
      </c>
      <c r="C16" s="20"/>
      <c r="D16" s="20"/>
      <c r="E16" s="20"/>
      <c r="F16" s="20"/>
      <c r="G16" s="21" t="s">
        <v>32</v>
      </c>
      <c r="J16" s="22">
        <f t="shared" ref="J16:L16" si="2">SUM(J17:J23)</f>
        <v>123181.97433638529</v>
      </c>
      <c r="K16" s="22">
        <f t="shared" si="2"/>
        <v>123181.97433638529</v>
      </c>
      <c r="L16" s="22">
        <f t="shared" si="2"/>
        <v>123181.97433638529</v>
      </c>
      <c r="M16" s="22">
        <f t="shared" ref="M16:M23" si="3">AVERAGE(J16:L16)</f>
        <v>123181.9743363853</v>
      </c>
    </row>
    <row r="17" spans="2:13" x14ac:dyDescent="0.35">
      <c r="B17" s="8" t="s">
        <v>2</v>
      </c>
      <c r="G17" s="12" t="s">
        <v>32</v>
      </c>
      <c r="J17" s="23">
        <v>28493.150684931508</v>
      </c>
      <c r="K17" s="23">
        <v>28493.150684931508</v>
      </c>
      <c r="L17" s="23">
        <v>28493.150684931508</v>
      </c>
      <c r="M17" s="24">
        <f t="shared" si="3"/>
        <v>28493.150684931508</v>
      </c>
    </row>
    <row r="18" spans="2:13" x14ac:dyDescent="0.35">
      <c r="B18" s="8" t="s">
        <v>8</v>
      </c>
      <c r="G18" s="12" t="s">
        <v>32</v>
      </c>
      <c r="J18" s="23">
        <v>28493.150684931508</v>
      </c>
      <c r="K18" s="23">
        <v>28493.150684931508</v>
      </c>
      <c r="L18" s="23">
        <v>28493.150684931508</v>
      </c>
      <c r="M18" s="24">
        <f t="shared" si="3"/>
        <v>28493.150684931508</v>
      </c>
    </row>
    <row r="19" spans="2:13" x14ac:dyDescent="0.35">
      <c r="B19" s="8" t="s">
        <v>4</v>
      </c>
      <c r="G19" s="12" t="s">
        <v>32</v>
      </c>
      <c r="J19" s="23">
        <v>0</v>
      </c>
      <c r="K19" s="23">
        <v>0</v>
      </c>
      <c r="L19" s="23">
        <v>0</v>
      </c>
      <c r="M19" s="24">
        <f t="shared" si="3"/>
        <v>0</v>
      </c>
    </row>
    <row r="20" spans="2:13" x14ac:dyDescent="0.35">
      <c r="B20" s="8" t="s">
        <v>5</v>
      </c>
      <c r="G20" s="12" t="s">
        <v>32</v>
      </c>
      <c r="J20" s="23">
        <v>51226.639850317239</v>
      </c>
      <c r="K20" s="23">
        <v>51226.639850317239</v>
      </c>
      <c r="L20" s="23">
        <v>51226.639850317239</v>
      </c>
      <c r="M20" s="24">
        <f t="shared" si="3"/>
        <v>51226.639850317239</v>
      </c>
    </row>
    <row r="21" spans="2:13" x14ac:dyDescent="0.35">
      <c r="B21" s="8" t="s">
        <v>6</v>
      </c>
      <c r="G21" s="12" t="s">
        <v>32</v>
      </c>
      <c r="J21" s="23">
        <v>14969.033116205042</v>
      </c>
      <c r="K21" s="23">
        <v>14969.033116205042</v>
      </c>
      <c r="L21" s="23">
        <v>14969.033116205042</v>
      </c>
      <c r="M21" s="24">
        <f t="shared" si="3"/>
        <v>14969.033116205042</v>
      </c>
    </row>
    <row r="22" spans="2:13" x14ac:dyDescent="0.35">
      <c r="B22" s="8" t="s">
        <v>3</v>
      </c>
      <c r="G22" s="12" t="s">
        <v>32</v>
      </c>
      <c r="J22" s="23">
        <v>0</v>
      </c>
      <c r="K22" s="23">
        <v>0</v>
      </c>
      <c r="L22" s="23">
        <v>0</v>
      </c>
      <c r="M22" s="24">
        <f t="shared" si="3"/>
        <v>0</v>
      </c>
    </row>
    <row r="23" spans="2:13" x14ac:dyDescent="0.35">
      <c r="B23" s="8" t="s">
        <v>7</v>
      </c>
      <c r="G23" s="12" t="s">
        <v>32</v>
      </c>
      <c r="J23" s="23">
        <v>0</v>
      </c>
      <c r="K23" s="23">
        <v>0</v>
      </c>
      <c r="L23" s="23">
        <v>0</v>
      </c>
      <c r="M23" s="24">
        <f t="shared" si="3"/>
        <v>0</v>
      </c>
    </row>
    <row r="24" spans="2:13" x14ac:dyDescent="0.35">
      <c r="B24" s="8"/>
      <c r="G24" s="12"/>
    </row>
    <row r="25" spans="2:13" x14ac:dyDescent="0.35">
      <c r="B25" s="19" t="s">
        <v>28</v>
      </c>
      <c r="C25" s="20"/>
      <c r="D25" s="20"/>
      <c r="E25" s="20"/>
      <c r="F25" s="20"/>
      <c r="G25" s="21" t="s">
        <v>32</v>
      </c>
      <c r="J25" s="22">
        <f t="shared" ref="J25:L25" si="4">SUM(J26:J32)</f>
        <v>205303.2796915475</v>
      </c>
      <c r="K25" s="22">
        <f t="shared" si="4"/>
        <v>205303.2796915475</v>
      </c>
      <c r="L25" s="22">
        <f t="shared" si="4"/>
        <v>205303.2796915475</v>
      </c>
      <c r="M25" s="22">
        <f t="shared" ref="M25:M32" si="5">AVERAGE(J25:L25)</f>
        <v>205303.2796915475</v>
      </c>
    </row>
    <row r="26" spans="2:13" x14ac:dyDescent="0.35">
      <c r="B26" s="8" t="s">
        <v>2</v>
      </c>
      <c r="G26" s="12" t="s">
        <v>32</v>
      </c>
      <c r="J26" s="23">
        <v>27790.950924424225</v>
      </c>
      <c r="K26" s="23">
        <v>27790.950924424225</v>
      </c>
      <c r="L26" s="23">
        <v>27790.950924424225</v>
      </c>
      <c r="M26" s="24">
        <f t="shared" si="5"/>
        <v>27790.950924424225</v>
      </c>
    </row>
    <row r="27" spans="2:13" x14ac:dyDescent="0.35">
      <c r="B27" s="8" t="s">
        <v>8</v>
      </c>
      <c r="G27" s="12" t="s">
        <v>32</v>
      </c>
      <c r="J27" s="23">
        <v>7123.2876712328771</v>
      </c>
      <c r="K27" s="23">
        <v>7123.2876712328771</v>
      </c>
      <c r="L27" s="23">
        <v>7123.2876712328771</v>
      </c>
      <c r="M27" s="24">
        <f t="shared" si="5"/>
        <v>7123.2876712328771</v>
      </c>
    </row>
    <row r="28" spans="2:13" x14ac:dyDescent="0.35">
      <c r="B28" s="8" t="s">
        <v>4</v>
      </c>
      <c r="G28" s="12" t="s">
        <v>32</v>
      </c>
      <c r="J28" s="23">
        <v>128219.17808219178</v>
      </c>
      <c r="K28" s="23">
        <v>128219.17808219178</v>
      </c>
      <c r="L28" s="23">
        <v>128219.17808219178</v>
      </c>
      <c r="M28" s="24">
        <f t="shared" si="5"/>
        <v>128219.17808219178</v>
      </c>
    </row>
    <row r="29" spans="2:13" x14ac:dyDescent="0.35">
      <c r="B29" s="8" t="s">
        <v>5</v>
      </c>
      <c r="G29" s="12" t="s">
        <v>32</v>
      </c>
      <c r="J29" s="23">
        <v>0</v>
      </c>
      <c r="K29" s="23">
        <v>0</v>
      </c>
      <c r="L29" s="23">
        <v>0</v>
      </c>
      <c r="M29" s="24">
        <f t="shared" si="5"/>
        <v>0</v>
      </c>
    </row>
    <row r="30" spans="2:13" x14ac:dyDescent="0.35">
      <c r="B30" s="8" t="s">
        <v>6</v>
      </c>
      <c r="G30" s="12" t="s">
        <v>32</v>
      </c>
      <c r="J30" s="23">
        <v>0</v>
      </c>
      <c r="K30" s="23">
        <v>0</v>
      </c>
      <c r="L30" s="23">
        <v>0</v>
      </c>
      <c r="M30" s="24">
        <f t="shared" si="5"/>
        <v>0</v>
      </c>
    </row>
    <row r="31" spans="2:13" x14ac:dyDescent="0.35">
      <c r="B31" s="8" t="s">
        <v>3</v>
      </c>
      <c r="G31" s="12" t="s">
        <v>32</v>
      </c>
      <c r="J31" s="23">
        <v>42169.863013698632</v>
      </c>
      <c r="K31" s="23">
        <v>42169.863013698632</v>
      </c>
      <c r="L31" s="23">
        <v>42169.863013698632</v>
      </c>
      <c r="M31" s="24">
        <f t="shared" si="5"/>
        <v>42169.863013698632</v>
      </c>
    </row>
    <row r="32" spans="2:13" x14ac:dyDescent="0.35">
      <c r="B32" s="8" t="s">
        <v>7</v>
      </c>
      <c r="G32" s="12" t="s">
        <v>32</v>
      </c>
      <c r="J32" s="23">
        <v>0</v>
      </c>
      <c r="K32" s="23">
        <v>0</v>
      </c>
      <c r="L32" s="23">
        <v>0</v>
      </c>
      <c r="M32" s="24">
        <f t="shared" si="5"/>
        <v>0</v>
      </c>
    </row>
  </sheetData>
  <sheetProtection algorithmName="SHA-512" hashValue="5TabO2iDHaV+OpZw+7X0XQOmi09yD3d0spEwyEra5tTmxT7EqpQwKcG0UzL9zZ17ZwtsaMFJBrwTRv+PpXHsPA==" saltValue="Mw7b0duaktrGG0iWpe2vYA==" spinCount="100000" sheet="1" objects="1" scenarios="1" selectLockedCells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5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L8" sqref="L8"/>
    </sheetView>
  </sheetViews>
  <sheetFormatPr defaultColWidth="8.83203125" defaultRowHeight="14.5" x14ac:dyDescent="0.35"/>
  <cols>
    <col min="1" max="12" width="8.83203125" style="11"/>
    <col min="13" max="13" width="16.33203125" style="11" bestFit="1" customWidth="1"/>
    <col min="14" max="16384" width="8.83203125" style="11"/>
  </cols>
  <sheetData>
    <row r="1" spans="1:50" s="8" customFormat="1" x14ac:dyDescent="0.35">
      <c r="A1" s="6"/>
      <c r="B1" s="6"/>
      <c r="C1" s="6"/>
      <c r="D1" s="6"/>
      <c r="E1" s="6"/>
      <c r="F1" s="6"/>
      <c r="G1" s="7" t="s">
        <v>42</v>
      </c>
      <c r="H1" s="7">
        <v>2023</v>
      </c>
      <c r="I1" s="7">
        <v>2024</v>
      </c>
      <c r="J1" s="7">
        <v>2025</v>
      </c>
      <c r="K1" s="7">
        <v>2026</v>
      </c>
      <c r="L1" s="7">
        <v>2027</v>
      </c>
      <c r="M1" s="7" t="s">
        <v>33</v>
      </c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3" spans="1:50" x14ac:dyDescent="0.35">
      <c r="A3" s="9" t="s">
        <v>29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5" spans="1:50" x14ac:dyDescent="0.35">
      <c r="B5" s="11" t="s">
        <v>30</v>
      </c>
      <c r="G5" s="11" t="s">
        <v>23</v>
      </c>
      <c r="M5" s="17">
        <f>'vstupné údaje'!M9*'vstupné údaje'!M11</f>
        <v>172.66874999999999</v>
      </c>
    </row>
    <row r="6" spans="1:50" x14ac:dyDescent="0.35">
      <c r="B6" s="11" t="s">
        <v>31</v>
      </c>
      <c r="G6" s="11" t="s">
        <v>23</v>
      </c>
      <c r="M6" s="17">
        <f>'vstupné údaje'!M9*'vstupné údaje'!M12</f>
        <v>287.78125</v>
      </c>
    </row>
    <row r="7" spans="1:50" s="25" customFormat="1" x14ac:dyDescent="0.35">
      <c r="B7" s="25" t="s">
        <v>34</v>
      </c>
      <c r="M7" s="25">
        <v>268.30910306496799</v>
      </c>
    </row>
    <row r="8" spans="1:50" x14ac:dyDescent="0.35">
      <c r="B8" s="11" t="s">
        <v>35</v>
      </c>
      <c r="G8" s="11" t="s">
        <v>9</v>
      </c>
      <c r="J8" s="17">
        <f>(M5-M7*'vstupné údaje'!M11)*1000000/'vstupné údaje'!M16</f>
        <v>584.93003330077431</v>
      </c>
      <c r="K8" s="17">
        <f>J8+J8*'vstupné údaje'!I7</f>
        <v>596.62863396678983</v>
      </c>
      <c r="L8" s="17">
        <f>K8+K8*'vstupné údaje'!J7</f>
        <v>608.56120664612558</v>
      </c>
    </row>
    <row r="9" spans="1:50" x14ac:dyDescent="0.35">
      <c r="B9" s="11" t="s">
        <v>36</v>
      </c>
      <c r="G9" s="11" t="s">
        <v>9</v>
      </c>
      <c r="J9" s="17">
        <f>(M6-M7*'vstupné údaje'!M12)*1000000/'vstupné údaje'!M25</f>
        <v>584.93006426793636</v>
      </c>
      <c r="K9" s="17">
        <f>J9+J9*'vstupné údaje'!I7</f>
        <v>596.62866555329504</v>
      </c>
      <c r="L9" s="17">
        <f>K9+K9*'vstupné údaje'!J7</f>
        <v>608.56123886436092</v>
      </c>
    </row>
    <row r="11" spans="1:50" x14ac:dyDescent="0.35">
      <c r="B11" s="11" t="s">
        <v>38</v>
      </c>
      <c r="G11" s="11" t="s">
        <v>9</v>
      </c>
      <c r="J11" s="17">
        <f>1*365</f>
        <v>365</v>
      </c>
      <c r="K11" s="17">
        <f>J11+J11*'vstupné údaje'!I7</f>
        <v>372.3</v>
      </c>
      <c r="L11" s="17">
        <f>K11+K11*'vstupné údaje'!J7</f>
        <v>379.74600000000004</v>
      </c>
    </row>
    <row r="12" spans="1:50" x14ac:dyDescent="0.35">
      <c r="B12" s="11" t="s">
        <v>39</v>
      </c>
      <c r="G12" s="11" t="s">
        <v>9</v>
      </c>
      <c r="J12" s="17">
        <f>1*365</f>
        <v>365</v>
      </c>
      <c r="K12" s="17">
        <f>J12+J12*'vstupné údaje'!I7</f>
        <v>372.3</v>
      </c>
      <c r="L12" s="17">
        <f>K12+K12*'vstupné údaje'!J7</f>
        <v>379.74600000000004</v>
      </c>
    </row>
    <row r="14" spans="1:50" x14ac:dyDescent="0.35">
      <c r="B14" s="11" t="s">
        <v>40</v>
      </c>
      <c r="G14" s="11" t="s">
        <v>9</v>
      </c>
      <c r="J14" s="11">
        <f>0.9*365</f>
        <v>328.5</v>
      </c>
      <c r="K14" s="17">
        <f>J14+J14*'vstupné údaje'!I7</f>
        <v>335.07</v>
      </c>
      <c r="L14" s="17">
        <f>K14+K14*'vstupné údaje'!J7</f>
        <v>341.77139999999997</v>
      </c>
    </row>
    <row r="15" spans="1:50" x14ac:dyDescent="0.35">
      <c r="B15" s="11" t="s">
        <v>41</v>
      </c>
      <c r="G15" s="11" t="s">
        <v>9</v>
      </c>
      <c r="J15" s="11">
        <f>0.9*365</f>
        <v>328.5</v>
      </c>
      <c r="K15" s="17">
        <f>J15+J15*'vstupné údaje'!I7</f>
        <v>335.07</v>
      </c>
      <c r="L15" s="17">
        <f>K15+K15*'vstupné údaje'!J7</f>
        <v>341.77139999999997</v>
      </c>
    </row>
  </sheetData>
  <sheetProtection algorithmName="SHA-512" hashValue="JKp2G28q2j3TQP61HmlgVuhlwlz1YGNuQP7AwAiDeVE4hC491zx203u+2+1l8R6DEe0pNrWT5IJDJqOsC23Lvg==" saltValue="X/dSo8JJe9G1khE/b7kKTQ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BF73F32EA59F4981A9F595DBC2E1C9" ma:contentTypeVersion="2" ma:contentTypeDescription="Umožňuje vytvoriť nový dokument." ma:contentTypeScope="" ma:versionID="d4a566b012a264e236af0139539804d8">
  <xsd:schema xmlns:xsd="http://www.w3.org/2001/XMLSchema" xmlns:xs="http://www.w3.org/2001/XMLSchema" xmlns:p="http://schemas.microsoft.com/office/2006/metadata/properties" xmlns:ns2="866d6e72-fa6c-4dc1-b7b0-660bcfe99e89" targetNamespace="http://schemas.microsoft.com/office/2006/metadata/properties" ma:root="true" ma:fieldsID="eb48ff0504c9519f7d6f1bef9718e874" ns2:_="">
    <xsd:import namespace="866d6e72-fa6c-4dc1-b7b0-660bcfe99e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d6e72-fa6c-4dc1-b7b0-660bcfe99e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F6362-01EE-48F5-B643-00DF73CB5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59D6F3-D919-4F6E-88A5-4F6292285C6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866d6e72-fa6c-4dc1-b7b0-660bcfe99e89"/>
  </ds:schemaRefs>
</ds:datastoreItem>
</file>

<file path=customXml/itemProps3.xml><?xml version="1.0" encoding="utf-8"?>
<ds:datastoreItem xmlns:ds="http://schemas.openxmlformats.org/officeDocument/2006/customXml" ds:itemID="{D28CB5BC-08E5-432D-B956-5F2AF8C0B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d6e72-fa6c-4dc1-b7b0-660bcfe99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úvod</vt:lpstr>
      <vt:lpstr>vstupné údaje</vt:lpstr>
      <vt:lpstr>výpočet taríf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Ľalík Michal</dc:creator>
  <cp:lastModifiedBy>sekovaa</cp:lastModifiedBy>
  <dcterms:created xsi:type="dcterms:W3CDTF">2018-09-11T07:12:58Z</dcterms:created>
  <dcterms:modified xsi:type="dcterms:W3CDTF">2024-03-08T12:30:14Z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0x010100FCBF73F32EA59F4981A9F595DBC2E1C9</vt:lpwstr>
  </property>
</Properties>
</file>