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kovaa\Desktop\CENA\KONZULTACIA\AJ\"/>
    </mc:Choice>
  </mc:AlternateContent>
  <xr:revisionPtr revIDLastSave="0" documentId="8_{B86123E0-4034-475D-AB89-4D2B87A81B95}" xr6:coauthVersionLast="47" xr6:coauthVersionMax="47" xr10:uidLastSave="{00000000-0000-0000-0000-000000000000}"/>
  <bookViews>
    <workbookView xWindow="-110" yWindow="-110" windowWidth="19420" windowHeight="10420" activeTab="1" xr2:uid="{00000000-000D-0000-FFFF-FFFF00000000}"/>
  </bookViews>
  <sheets>
    <sheet name="introduction" sheetId="2" r:id="rId1"/>
    <sheet name="input data" sheetId="1" r:id="rId2"/>
    <sheet name="tariff calculation"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4" l="1"/>
  <c r="L11" i="4"/>
  <c r="L15" i="4"/>
  <c r="L14" i="4"/>
  <c r="K15" i="4"/>
  <c r="K14" i="4"/>
  <c r="K12" i="4"/>
  <c r="K11" i="4"/>
  <c r="J15" i="4"/>
  <c r="J14" i="4"/>
  <c r="J12" i="4"/>
  <c r="J11" i="4"/>
  <c r="L7" i="1" l="1"/>
  <c r="K7" i="1"/>
  <c r="J7" i="1"/>
  <c r="I7" i="1"/>
  <c r="H7" i="1"/>
  <c r="M12" i="1" l="1"/>
  <c r="M32" i="1" l="1"/>
  <c r="M31" i="1"/>
  <c r="M30" i="1"/>
  <c r="M29" i="1"/>
  <c r="M28" i="1"/>
  <c r="M27" i="1"/>
  <c r="M26" i="1"/>
  <c r="M23" i="1"/>
  <c r="M22" i="1"/>
  <c r="M21" i="1"/>
  <c r="M20" i="1"/>
  <c r="M19" i="1"/>
  <c r="M18" i="1"/>
  <c r="M17" i="1"/>
  <c r="L25" i="1"/>
  <c r="K25" i="1"/>
  <c r="J25" i="1"/>
  <c r="L16" i="1"/>
  <c r="K16" i="1"/>
  <c r="J16" i="1"/>
  <c r="M16" i="1" l="1"/>
  <c r="M25" i="1"/>
  <c r="M5" i="4" l="1"/>
  <c r="J8" i="4" s="1"/>
  <c r="K8" i="4" s="1"/>
  <c r="L8" i="4" s="1"/>
  <c r="M6" i="4"/>
  <c r="J9" i="4" s="1"/>
  <c r="K9" i="4" s="1"/>
  <c r="L9" i="4" s="1"/>
</calcChain>
</file>

<file path=xl/sharedStrings.xml><?xml version="1.0" encoding="utf-8"?>
<sst xmlns="http://schemas.openxmlformats.org/spreadsheetml/2006/main" count="80" uniqueCount="43">
  <si>
    <t>%</t>
  </si>
  <si>
    <t>xxx</t>
  </si>
  <si>
    <t>Lanzhot</t>
  </si>
  <si>
    <t>Budince</t>
  </si>
  <si>
    <t>Domestic Point</t>
  </si>
  <si>
    <t>Velke Zlievce</t>
  </si>
  <si>
    <t>Velke Kapusany</t>
  </si>
  <si>
    <t>Vyrava</t>
  </si>
  <si>
    <t>Baumgarten</t>
  </si>
  <si>
    <t>EUR/MWh/d/y</t>
  </si>
  <si>
    <t>Disclaimer:</t>
  </si>
  <si>
    <t>GPE vynos</t>
  </si>
  <si>
    <t>cells containing input data</t>
  </si>
  <si>
    <t>cells containing link to other sheet</t>
  </si>
  <si>
    <t>cells containing calculated data</t>
  </si>
  <si>
    <r>
      <t>By using a Simplified Tariff Model available on the website of eustream, a.s., with its registered office at Votrubova 11/A, 821 09 Bratislava, Slovak Republic, ID No. (IČO): 35 910 712, company registered in the Commercial Register of the City Court Bratislava III, Section: Sa, File No.: 3480/B (hereinafter only „</t>
    </r>
    <r>
      <rPr>
        <b/>
        <sz val="10"/>
        <color theme="1"/>
        <rFont val="Calibri"/>
        <family val="2"/>
        <charset val="238"/>
      </rPr>
      <t>Eustream</t>
    </r>
    <r>
      <rPr>
        <sz val="10"/>
        <color theme="1"/>
        <rFont val="Calibri"/>
        <family val="2"/>
        <charset val="238"/>
      </rPr>
      <t>“), its users take into consideration and agree that Simplified Tariff Model, including any information it contains, is not binding and has exclusively informative character. Simplified Tariff Model, or calculations or other information obtained in connection with its use therefore under no circumstances can be considered as:</t>
    </r>
  </si>
  <si>
    <t>(i) provision of commercial, investment or any other advice;</t>
  </si>
  <si>
    <t>(iii) commitment, or warranty given by company Eustream in relation to its current or future transmission tariffs.</t>
  </si>
  <si>
    <t>unit</t>
  </si>
  <si>
    <t>Economic parameters</t>
  </si>
  <si>
    <t>Inflation real</t>
  </si>
  <si>
    <t>Inflation</t>
  </si>
  <si>
    <t>Capacity based target revenues</t>
  </si>
  <si>
    <t>split ENTRY</t>
  </si>
  <si>
    <t>split EXIT</t>
  </si>
  <si>
    <t>Forecasted contracted capacity</t>
  </si>
  <si>
    <t>ENTRY</t>
  </si>
  <si>
    <t>EXIT</t>
  </si>
  <si>
    <t>MWh/d</t>
  </si>
  <si>
    <t>mEUR</t>
  </si>
  <si>
    <t>AVG (2025-2027)</t>
  </si>
  <si>
    <t>Final reference prices</t>
  </si>
  <si>
    <t>Capacity based target revenues at ENTRIES</t>
  </si>
  <si>
    <t>Capacity based target revenues at EXITS</t>
  </si>
  <si>
    <t>ENTRY RAW reference prices</t>
  </si>
  <si>
    <t>EXIT RAW reference prices</t>
  </si>
  <si>
    <t>(ii) proposal or acceptance of an offer to enter into a contractual relationship with Eustream or third parties; and/or</t>
  </si>
  <si>
    <t>ENTRY FINAL reference prices - border points</t>
  </si>
  <si>
    <t>EXIT FINAL reference prices - border points</t>
  </si>
  <si>
    <t>ENTRY FINAL reference prices - Domestic point</t>
  </si>
  <si>
    <t>EXIT FINAL reference prices - Domestic point</t>
  </si>
  <si>
    <t>With regard to the above, the users bear sole responsibility for the use, evaluation, interpretation and/or analysis of the Simplified Tariff Model or any information obtained in connection with the use thereof. Eustream bears no responsibility for business or any other decisions made on the basis of the Simplified Tariff Model or any information obtained in connection with its use and is not obliged to compensate for any existing or future damage or losses that may be directly or indirectly caused by the use Simplified Tariff Model or any information obtained in connection with its use.</t>
  </si>
  <si>
    <t>Inflation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</si>
</sst>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00%"/>
    <numFmt numFmtId="165" formatCode="0.0"/>
  </numFmts>
  <fonts count="9" x14ac:knownFonts="1">
    <font>
      <sz val="11"/>
      <color theme="1"/>
      <name val="Arial"/>
      <family val="2"/>
      <charset val="238"/>
    </font>
    <font>
      <sz val="11"/>
      <color theme="1"/>
      <name val="Arial"/>
      <family val="2"/>
      <charset val="238"/>
    </font>
    <font>
      <b/>
      <sz val="11"/>
      <color theme="0"/>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color theme="1"/>
      <name val="Calibri"/>
      <family val="2"/>
      <charset val="238"/>
    </font>
    <font>
      <b/>
      <sz val="10"/>
      <color theme="1"/>
      <name val="Calibri"/>
      <family val="2"/>
      <charset val="238"/>
    </font>
  </fonts>
  <fills count="5">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0" tint="-0.499984740745262"/>
        <bgColor indexed="64"/>
      </patternFill>
    </fill>
  </fills>
  <borders count="2">
    <border>
      <left/>
      <right/>
      <top/>
      <bottom/>
      <diagonal/>
    </border>
    <border>
      <left style="dotted">
        <color indexed="64"/>
      </left>
      <right style="dotted">
        <color indexed="64"/>
      </right>
      <top style="dotted">
        <color indexed="64"/>
      </top>
      <bottom style="dotted">
        <color indexed="64"/>
      </bottom>
      <diagonal/>
    </border>
  </borders>
  <cellStyleXfs count="4">
    <xf numFmtId="0" fontId="0" fillId="0" borderId="0"/>
    <xf numFmtId="9" fontId="1" fillId="0" borderId="0" applyFont="0" applyFill="0" applyBorder="0" applyAlignment="0" applyProtection="0"/>
    <xf numFmtId="0" fontId="1" fillId="0" borderId="0"/>
    <xf numFmtId="0" fontId="6" fillId="0" borderId="0"/>
  </cellStyleXfs>
  <cellXfs count="26">
    <xf numFmtId="0" fontId="0" fillId="0" borderId="0" xfId="0"/>
    <xf numFmtId="0" fontId="3" fillId="0" borderId="0" xfId="0" applyFont="1"/>
    <xf numFmtId="10" fontId="3" fillId="3" borderId="1" xfId="1" applyNumberFormat="1" applyFont="1" applyFill="1" applyBorder="1" applyAlignment="1">
      <alignment horizontal="right" vertical="center"/>
    </xf>
    <xf numFmtId="10" fontId="3" fillId="0" borderId="1" xfId="1" applyNumberFormat="1" applyFont="1" applyFill="1" applyBorder="1" applyAlignment="1">
      <alignment horizontal="right" vertical="center"/>
    </xf>
    <xf numFmtId="0" fontId="3" fillId="0" borderId="0" xfId="0" applyFont="1" applyAlignment="1">
      <alignment horizontal="right"/>
    </xf>
    <xf numFmtId="0" fontId="7" fillId="0" borderId="0" xfId="0" applyFont="1" applyAlignment="1">
      <alignment vertical="center"/>
    </xf>
    <xf numFmtId="0" fontId="2" fillId="2" borderId="0" xfId="0" applyFont="1" applyFill="1" applyProtection="1">
      <protection hidden="1"/>
    </xf>
    <xf numFmtId="0" fontId="2" fillId="2" borderId="0" xfId="0" applyFont="1" applyFill="1" applyAlignment="1" applyProtection="1">
      <alignment horizontal="center"/>
      <protection hidden="1"/>
    </xf>
    <xf numFmtId="0" fontId="3" fillId="0" borderId="0" xfId="0" applyFont="1" applyFill="1" applyProtection="1">
      <protection hidden="1"/>
    </xf>
    <xf numFmtId="0" fontId="2" fillId="4" borderId="0" xfId="0" applyFont="1" applyFill="1" applyProtection="1">
      <protection hidden="1"/>
    </xf>
    <xf numFmtId="0" fontId="2" fillId="4" borderId="0" xfId="0" applyFont="1" applyFill="1" applyAlignment="1" applyProtection="1">
      <alignment horizontal="center"/>
      <protection hidden="1"/>
    </xf>
    <xf numFmtId="0" fontId="3" fillId="0" borderId="0" xfId="0" applyFont="1" applyProtection="1">
      <protection hidden="1"/>
    </xf>
    <xf numFmtId="0" fontId="3" fillId="0" borderId="0" xfId="0" applyFont="1" applyAlignment="1" applyProtection="1">
      <alignment horizontal="center"/>
      <protection hidden="1"/>
    </xf>
    <xf numFmtId="10" fontId="3" fillId="3" borderId="1" xfId="1" applyNumberFormat="1" applyFont="1" applyFill="1" applyBorder="1" applyProtection="1">
      <protection locked="0" hidden="1"/>
    </xf>
    <xf numFmtId="10" fontId="3" fillId="0" borderId="0" xfId="1" applyNumberFormat="1" applyFont="1" applyFill="1" applyBorder="1" applyProtection="1">
      <protection hidden="1"/>
    </xf>
    <xf numFmtId="164" fontId="3" fillId="0" borderId="0" xfId="0" applyNumberFormat="1" applyFont="1" applyProtection="1">
      <protection hidden="1"/>
    </xf>
    <xf numFmtId="10" fontId="3" fillId="0" borderId="0" xfId="0" applyNumberFormat="1" applyFont="1" applyProtection="1">
      <protection hidden="1"/>
    </xf>
    <xf numFmtId="165" fontId="3" fillId="0" borderId="0" xfId="0" applyNumberFormat="1" applyFont="1" applyProtection="1">
      <protection hidden="1"/>
    </xf>
    <xf numFmtId="165" fontId="3" fillId="3" borderId="1" xfId="0" applyNumberFormat="1" applyFont="1" applyFill="1" applyBorder="1" applyProtection="1">
      <protection locked="0" hidden="1"/>
    </xf>
    <xf numFmtId="0" fontId="4" fillId="0" borderId="0" xfId="0" applyFont="1" applyFill="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3" fontId="4" fillId="0" borderId="0" xfId="0" applyNumberFormat="1" applyFont="1" applyProtection="1">
      <protection hidden="1"/>
    </xf>
    <xf numFmtId="3" fontId="3" fillId="3" borderId="1" xfId="0" applyNumberFormat="1" applyFont="1" applyFill="1" applyBorder="1" applyProtection="1">
      <protection locked="0" hidden="1"/>
    </xf>
    <xf numFmtId="3" fontId="3" fillId="0" borderId="0" xfId="0" applyNumberFormat="1" applyFont="1" applyProtection="1">
      <protection hidden="1"/>
    </xf>
    <xf numFmtId="0" fontId="5" fillId="0" borderId="0" xfId="0" applyFont="1" applyProtection="1">
      <protection hidden="1"/>
    </xf>
  </cellXfs>
  <cellStyles count="4">
    <cellStyle name="_x000d__x000a_JournalTemplate=C:\COMFO\CTALK\JOURSTD.TPL_x000d__x000a_LbStateAddress=3 3 0 251 1 89 2 311_x000d__x000a_LbStateJou" xfId="3" xr:uid="{00000000-0005-0000-0000-000000000000}"/>
    <cellStyle name="Normálna" xfId="0" builtinId="0"/>
    <cellStyle name="Normálna 7" xfId="2" xr:uid="{00000000-0005-0000-0000-000002000000}"/>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7"/>
  <sheetViews>
    <sheetView workbookViewId="0">
      <selection activeCell="B17" sqref="B17"/>
    </sheetView>
  </sheetViews>
  <sheetFormatPr defaultColWidth="8.83203125" defaultRowHeight="14.5" x14ac:dyDescent="0.35"/>
  <cols>
    <col min="1" max="16384" width="8.83203125" style="1"/>
  </cols>
  <sheetData>
    <row r="3" spans="2:4" x14ac:dyDescent="0.35">
      <c r="B3" s="2" t="s">
        <v>1</v>
      </c>
      <c r="D3" s="1" t="s">
        <v>12</v>
      </c>
    </row>
    <row r="4" spans="2:4" x14ac:dyDescent="0.35">
      <c r="B4" s="3" t="s">
        <v>1</v>
      </c>
      <c r="D4" s="1" t="s">
        <v>13</v>
      </c>
    </row>
    <row r="5" spans="2:4" x14ac:dyDescent="0.35">
      <c r="B5" s="4" t="s">
        <v>1</v>
      </c>
      <c r="D5" s="1" t="s">
        <v>14</v>
      </c>
    </row>
    <row r="9" spans="2:4" x14ac:dyDescent="0.35">
      <c r="B9" s="1" t="s">
        <v>10</v>
      </c>
    </row>
    <row r="11" spans="2:4" x14ac:dyDescent="0.35">
      <c r="B11" s="5" t="s">
        <v>15</v>
      </c>
    </row>
    <row r="12" spans="2:4" x14ac:dyDescent="0.35">
      <c r="B12" s="5"/>
    </row>
    <row r="13" spans="2:4" x14ac:dyDescent="0.35">
      <c r="B13" s="5" t="s">
        <v>16</v>
      </c>
    </row>
    <row r="14" spans="2:4" x14ac:dyDescent="0.35">
      <c r="B14" s="5" t="s">
        <v>36</v>
      </c>
    </row>
    <row r="15" spans="2:4" x14ac:dyDescent="0.35">
      <c r="B15" s="5" t="s">
        <v>17</v>
      </c>
    </row>
    <row r="16" spans="2:4" x14ac:dyDescent="0.35">
      <c r="B16" s="5"/>
    </row>
    <row r="17" spans="2:2" x14ac:dyDescent="0.35">
      <c r="B17" s="5" t="s">
        <v>41</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2"/>
  <sheetViews>
    <sheetView tabSelected="1" workbookViewId="0">
      <pane xSplit="7" ySplit="1" topLeftCell="H2" activePane="bottomRight" state="frozen"/>
      <selection pane="topRight" activeCell="H1" sqref="H1"/>
      <selection pane="bottomLeft" activeCell="A2" sqref="A2"/>
      <selection pane="bottomRight" activeCell="J22" sqref="J22"/>
    </sheetView>
  </sheetViews>
  <sheetFormatPr defaultColWidth="8.83203125" defaultRowHeight="14.5" x14ac:dyDescent="0.35"/>
  <cols>
    <col min="1" max="7" width="8.83203125" style="11"/>
    <col min="8" max="9" width="9" style="11" bestFit="1" customWidth="1"/>
    <col min="10" max="10" width="10.83203125" style="11" bestFit="1" customWidth="1"/>
    <col min="11" max="12" width="9" style="11" bestFit="1" customWidth="1"/>
    <col min="13" max="13" width="16.33203125" style="11" bestFit="1" customWidth="1"/>
    <col min="14" max="16384" width="8.83203125" style="11"/>
  </cols>
  <sheetData>
    <row r="1" spans="1:50" s="8" customFormat="1" x14ac:dyDescent="0.35">
      <c r="A1" s="6"/>
      <c r="B1" s="6"/>
      <c r="C1" s="6"/>
      <c r="D1" s="6"/>
      <c r="E1" s="6"/>
      <c r="F1" s="6"/>
      <c r="G1" s="7" t="s">
        <v>18</v>
      </c>
      <c r="H1" s="7">
        <v>2023</v>
      </c>
      <c r="I1" s="7">
        <v>2024</v>
      </c>
      <c r="J1" s="7">
        <v>2025</v>
      </c>
      <c r="K1" s="7">
        <v>2026</v>
      </c>
      <c r="L1" s="7">
        <v>2027</v>
      </c>
      <c r="M1" s="7" t="s">
        <v>30</v>
      </c>
      <c r="N1" s="7"/>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row>
    <row r="3" spans="1:50" x14ac:dyDescent="0.35">
      <c r="A3" s="9" t="s">
        <v>19</v>
      </c>
      <c r="B3" s="9"/>
      <c r="C3" s="9"/>
      <c r="D3" s="9"/>
      <c r="E3" s="9"/>
      <c r="F3" s="9"/>
      <c r="G3" s="10"/>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row>
    <row r="5" spans="1:50" x14ac:dyDescent="0.35">
      <c r="B5" s="11" t="s">
        <v>20</v>
      </c>
      <c r="G5" s="12" t="s">
        <v>0</v>
      </c>
      <c r="H5" s="13">
        <v>6.4000000000000001E-2</v>
      </c>
      <c r="M5" s="14"/>
      <c r="N5" s="14"/>
      <c r="O5" s="15"/>
    </row>
    <row r="6" spans="1:50" x14ac:dyDescent="0.35">
      <c r="B6" s="11" t="s">
        <v>42</v>
      </c>
      <c r="G6" s="12" t="s">
        <v>0</v>
      </c>
      <c r="I6" s="13">
        <v>0.02</v>
      </c>
      <c r="J6" s="13">
        <v>0.02</v>
      </c>
      <c r="K6" s="13">
        <v>0.02</v>
      </c>
      <c r="L6" s="13">
        <v>0.02</v>
      </c>
      <c r="M6" s="14"/>
      <c r="N6" s="14"/>
      <c r="O6" s="15"/>
    </row>
    <row r="7" spans="1:50" x14ac:dyDescent="0.35">
      <c r="B7" s="11" t="s">
        <v>21</v>
      </c>
      <c r="G7" s="12" t="s">
        <v>0</v>
      </c>
      <c r="H7" s="16">
        <f>SUM(H5:H6)</f>
        <v>6.4000000000000001E-2</v>
      </c>
      <c r="I7" s="16">
        <f t="shared" ref="I7:L7" si="0">SUM(I5:I6)</f>
        <v>0.02</v>
      </c>
      <c r="J7" s="16">
        <f t="shared" si="0"/>
        <v>0.02</v>
      </c>
      <c r="K7" s="16">
        <f t="shared" si="0"/>
        <v>0.02</v>
      </c>
      <c r="L7" s="16">
        <f t="shared" si="0"/>
        <v>0.02</v>
      </c>
    </row>
    <row r="9" spans="1:50" x14ac:dyDescent="0.35">
      <c r="B9" s="11" t="s">
        <v>22</v>
      </c>
      <c r="G9" s="11" t="s">
        <v>29</v>
      </c>
      <c r="J9" s="17"/>
      <c r="K9" s="17"/>
      <c r="L9" s="17"/>
      <c r="M9" s="18">
        <v>460.45</v>
      </c>
    </row>
    <row r="10" spans="1:50" x14ac:dyDescent="0.35">
      <c r="J10" s="17"/>
      <c r="K10" s="17"/>
      <c r="L10" s="17"/>
    </row>
    <row r="11" spans="1:50" x14ac:dyDescent="0.35">
      <c r="B11" s="11" t="s">
        <v>23</v>
      </c>
      <c r="G11" s="11" t="s">
        <v>0</v>
      </c>
      <c r="J11" s="17"/>
      <c r="K11" s="17"/>
      <c r="L11" s="17"/>
      <c r="M11" s="13">
        <v>0.375</v>
      </c>
    </row>
    <row r="12" spans="1:50" x14ac:dyDescent="0.35">
      <c r="B12" s="11" t="s">
        <v>24</v>
      </c>
      <c r="G12" s="11" t="s">
        <v>0</v>
      </c>
      <c r="J12" s="17"/>
      <c r="K12" s="17"/>
      <c r="L12" s="17"/>
      <c r="M12" s="16">
        <f t="shared" ref="M12" si="1">1-M11</f>
        <v>0.625</v>
      </c>
    </row>
    <row r="14" spans="1:50" x14ac:dyDescent="0.35">
      <c r="A14" s="9" t="s">
        <v>25</v>
      </c>
      <c r="B14" s="9"/>
      <c r="C14" s="9"/>
      <c r="D14" s="9"/>
      <c r="E14" s="9"/>
      <c r="F14" s="9"/>
      <c r="G14" s="10"/>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row>
    <row r="16" spans="1:50" x14ac:dyDescent="0.35">
      <c r="B16" s="19" t="s">
        <v>26</v>
      </c>
      <c r="C16" s="20"/>
      <c r="D16" s="20"/>
      <c r="E16" s="20"/>
      <c r="F16" s="20"/>
      <c r="G16" s="21" t="s">
        <v>28</v>
      </c>
      <c r="J16" s="22">
        <f t="shared" ref="J16:L16" si="2">SUM(J17:J23)</f>
        <v>123181.97433638529</v>
      </c>
      <c r="K16" s="22">
        <f t="shared" si="2"/>
        <v>123181.97433638529</v>
      </c>
      <c r="L16" s="22">
        <f t="shared" si="2"/>
        <v>123181.97433638529</v>
      </c>
      <c r="M16" s="22">
        <f t="shared" ref="M16:M23" si="3">AVERAGE(J16:L16)</f>
        <v>123181.9743363853</v>
      </c>
    </row>
    <row r="17" spans="2:13" x14ac:dyDescent="0.35">
      <c r="B17" s="8" t="s">
        <v>2</v>
      </c>
      <c r="G17" s="12" t="s">
        <v>28</v>
      </c>
      <c r="J17" s="23">
        <v>28493.150684931508</v>
      </c>
      <c r="K17" s="23">
        <v>28493.150684931508</v>
      </c>
      <c r="L17" s="23">
        <v>28493.150684931508</v>
      </c>
      <c r="M17" s="24">
        <f t="shared" si="3"/>
        <v>28493.150684931508</v>
      </c>
    </row>
    <row r="18" spans="2:13" x14ac:dyDescent="0.35">
      <c r="B18" s="8" t="s">
        <v>8</v>
      </c>
      <c r="G18" s="12" t="s">
        <v>28</v>
      </c>
      <c r="J18" s="23">
        <v>28493.150684931508</v>
      </c>
      <c r="K18" s="23">
        <v>28493.150684931508</v>
      </c>
      <c r="L18" s="23">
        <v>28493.150684931508</v>
      </c>
      <c r="M18" s="24">
        <f t="shared" si="3"/>
        <v>28493.150684931508</v>
      </c>
    </row>
    <row r="19" spans="2:13" x14ac:dyDescent="0.35">
      <c r="B19" s="8" t="s">
        <v>4</v>
      </c>
      <c r="G19" s="12" t="s">
        <v>28</v>
      </c>
      <c r="J19" s="23">
        <v>0</v>
      </c>
      <c r="K19" s="23">
        <v>0</v>
      </c>
      <c r="L19" s="23">
        <v>0</v>
      </c>
      <c r="M19" s="24">
        <f t="shared" si="3"/>
        <v>0</v>
      </c>
    </row>
    <row r="20" spans="2:13" x14ac:dyDescent="0.35">
      <c r="B20" s="8" t="s">
        <v>5</v>
      </c>
      <c r="G20" s="12" t="s">
        <v>28</v>
      </c>
      <c r="J20" s="23">
        <v>51226.639850317239</v>
      </c>
      <c r="K20" s="23">
        <v>51226.639850317239</v>
      </c>
      <c r="L20" s="23">
        <v>51226.639850317239</v>
      </c>
      <c r="M20" s="24">
        <f t="shared" si="3"/>
        <v>51226.639850317239</v>
      </c>
    </row>
    <row r="21" spans="2:13" x14ac:dyDescent="0.35">
      <c r="B21" s="8" t="s">
        <v>6</v>
      </c>
      <c r="G21" s="12" t="s">
        <v>28</v>
      </c>
      <c r="J21" s="23">
        <v>14969.033116205042</v>
      </c>
      <c r="K21" s="23">
        <v>14969.033116205042</v>
      </c>
      <c r="L21" s="23">
        <v>14969.033116205042</v>
      </c>
      <c r="M21" s="24">
        <f t="shared" si="3"/>
        <v>14969.033116205042</v>
      </c>
    </row>
    <row r="22" spans="2:13" x14ac:dyDescent="0.35">
      <c r="B22" s="8" t="s">
        <v>3</v>
      </c>
      <c r="G22" s="12" t="s">
        <v>28</v>
      </c>
      <c r="J22" s="23">
        <v>0</v>
      </c>
      <c r="K22" s="23">
        <v>0</v>
      </c>
      <c r="L22" s="23">
        <v>0</v>
      </c>
      <c r="M22" s="24">
        <f t="shared" si="3"/>
        <v>0</v>
      </c>
    </row>
    <row r="23" spans="2:13" x14ac:dyDescent="0.35">
      <c r="B23" s="8" t="s">
        <v>7</v>
      </c>
      <c r="G23" s="12" t="s">
        <v>28</v>
      </c>
      <c r="J23" s="23">
        <v>0</v>
      </c>
      <c r="K23" s="23">
        <v>0</v>
      </c>
      <c r="L23" s="23">
        <v>0</v>
      </c>
      <c r="M23" s="24">
        <f t="shared" si="3"/>
        <v>0</v>
      </c>
    </row>
    <row r="24" spans="2:13" x14ac:dyDescent="0.35">
      <c r="B24" s="8"/>
      <c r="G24" s="12"/>
    </row>
    <row r="25" spans="2:13" x14ac:dyDescent="0.35">
      <c r="B25" s="19" t="s">
        <v>27</v>
      </c>
      <c r="C25" s="20"/>
      <c r="D25" s="20"/>
      <c r="E25" s="20"/>
      <c r="F25" s="20"/>
      <c r="G25" s="21" t="s">
        <v>28</v>
      </c>
      <c r="J25" s="22">
        <f t="shared" ref="J25:L25" si="4">SUM(J26:J32)</f>
        <v>205303.2796915475</v>
      </c>
      <c r="K25" s="22">
        <f t="shared" si="4"/>
        <v>205303.2796915475</v>
      </c>
      <c r="L25" s="22">
        <f t="shared" si="4"/>
        <v>205303.2796915475</v>
      </c>
      <c r="M25" s="22">
        <f t="shared" ref="M25:M32" si="5">AVERAGE(J25:L25)</f>
        <v>205303.2796915475</v>
      </c>
    </row>
    <row r="26" spans="2:13" x14ac:dyDescent="0.35">
      <c r="B26" s="8" t="s">
        <v>2</v>
      </c>
      <c r="G26" s="12" t="s">
        <v>28</v>
      </c>
      <c r="J26" s="23">
        <v>27790.950924424225</v>
      </c>
      <c r="K26" s="23">
        <v>27790.950924424225</v>
      </c>
      <c r="L26" s="23">
        <v>27790.950924424225</v>
      </c>
      <c r="M26" s="24">
        <f t="shared" si="5"/>
        <v>27790.950924424225</v>
      </c>
    </row>
    <row r="27" spans="2:13" x14ac:dyDescent="0.35">
      <c r="B27" s="8" t="s">
        <v>8</v>
      </c>
      <c r="G27" s="12" t="s">
        <v>28</v>
      </c>
      <c r="J27" s="23">
        <v>7123.2876712328771</v>
      </c>
      <c r="K27" s="23">
        <v>7123.2876712328771</v>
      </c>
      <c r="L27" s="23">
        <v>7123.2876712328771</v>
      </c>
      <c r="M27" s="24">
        <f t="shared" si="5"/>
        <v>7123.2876712328771</v>
      </c>
    </row>
    <row r="28" spans="2:13" x14ac:dyDescent="0.35">
      <c r="B28" s="8" t="s">
        <v>4</v>
      </c>
      <c r="G28" s="12" t="s">
        <v>28</v>
      </c>
      <c r="J28" s="23">
        <v>128219.17808219178</v>
      </c>
      <c r="K28" s="23">
        <v>128219.17808219178</v>
      </c>
      <c r="L28" s="23">
        <v>128219.17808219178</v>
      </c>
      <c r="M28" s="24">
        <f t="shared" si="5"/>
        <v>128219.17808219178</v>
      </c>
    </row>
    <row r="29" spans="2:13" x14ac:dyDescent="0.35">
      <c r="B29" s="8" t="s">
        <v>5</v>
      </c>
      <c r="G29" s="12" t="s">
        <v>28</v>
      </c>
      <c r="J29" s="23">
        <v>0</v>
      </c>
      <c r="K29" s="23">
        <v>0</v>
      </c>
      <c r="L29" s="23">
        <v>0</v>
      </c>
      <c r="M29" s="24">
        <f t="shared" si="5"/>
        <v>0</v>
      </c>
    </row>
    <row r="30" spans="2:13" x14ac:dyDescent="0.35">
      <c r="B30" s="8" t="s">
        <v>6</v>
      </c>
      <c r="G30" s="12" t="s">
        <v>28</v>
      </c>
      <c r="J30" s="23">
        <v>0</v>
      </c>
      <c r="K30" s="23">
        <v>0</v>
      </c>
      <c r="L30" s="23">
        <v>0</v>
      </c>
      <c r="M30" s="24">
        <f t="shared" si="5"/>
        <v>0</v>
      </c>
    </row>
    <row r="31" spans="2:13" x14ac:dyDescent="0.35">
      <c r="B31" s="8" t="s">
        <v>3</v>
      </c>
      <c r="G31" s="12" t="s">
        <v>28</v>
      </c>
      <c r="J31" s="23">
        <v>42169.863013698632</v>
      </c>
      <c r="K31" s="23">
        <v>42169.863013698632</v>
      </c>
      <c r="L31" s="23">
        <v>42169.863013698632</v>
      </c>
      <c r="M31" s="24">
        <f t="shared" si="5"/>
        <v>42169.863013698632</v>
      </c>
    </row>
    <row r="32" spans="2:13" x14ac:dyDescent="0.35">
      <c r="B32" s="8" t="s">
        <v>7</v>
      </c>
      <c r="G32" s="12" t="s">
        <v>28</v>
      </c>
      <c r="J32" s="23">
        <v>0</v>
      </c>
      <c r="K32" s="23">
        <v>0</v>
      </c>
      <c r="L32" s="23">
        <v>0</v>
      </c>
      <c r="M32" s="24">
        <f t="shared" si="5"/>
        <v>0</v>
      </c>
    </row>
  </sheetData>
  <sheetProtection algorithmName="SHA-512" hashValue="Hxq4J+Mlm91zsYlsmV6tRHM45pW+Pr4wdeU/1c8XwwcB7PqK01EXJO/b5mXtRYNpKUOWuZub6F0dBDpQliv7nA==" saltValue="b2DOInBnzC0DytaMkMSQQA==" spinCount="100000" sheet="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5"/>
  <sheetViews>
    <sheetView workbookViewId="0">
      <pane xSplit="7" ySplit="1" topLeftCell="H2" activePane="bottomRight" state="frozen"/>
      <selection pane="topRight" activeCell="H1" sqref="H1"/>
      <selection pane="bottomLeft" activeCell="A2" sqref="A2"/>
      <selection pane="bottomRight" activeCell="E19" sqref="E19"/>
    </sheetView>
  </sheetViews>
  <sheetFormatPr defaultColWidth="8.83203125" defaultRowHeight="14.5" x14ac:dyDescent="0.35"/>
  <cols>
    <col min="1" max="12" width="8.83203125" style="11"/>
    <col min="13" max="13" width="16.33203125" style="11" bestFit="1" customWidth="1"/>
    <col min="14" max="16384" width="8.83203125" style="11"/>
  </cols>
  <sheetData>
    <row r="1" spans="1:50" s="8" customFormat="1" x14ac:dyDescent="0.35">
      <c r="A1" s="6"/>
      <c r="B1" s="6"/>
      <c r="C1" s="6"/>
      <c r="D1" s="6"/>
      <c r="E1" s="6"/>
      <c r="F1" s="6"/>
      <c r="G1" s="7" t="s">
        <v>18</v>
      </c>
      <c r="H1" s="7">
        <v>2023</v>
      </c>
      <c r="I1" s="7">
        <v>2024</v>
      </c>
      <c r="J1" s="7">
        <v>2025</v>
      </c>
      <c r="K1" s="7">
        <v>2026</v>
      </c>
      <c r="L1" s="7">
        <v>2027</v>
      </c>
      <c r="M1" s="7" t="s">
        <v>30</v>
      </c>
      <c r="N1" s="7"/>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row>
    <row r="3" spans="1:50" x14ac:dyDescent="0.35">
      <c r="A3" s="9" t="s">
        <v>31</v>
      </c>
      <c r="B3" s="9"/>
      <c r="C3" s="9"/>
      <c r="D3" s="9"/>
      <c r="E3" s="9"/>
      <c r="F3" s="9"/>
      <c r="G3" s="10"/>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row>
    <row r="5" spans="1:50" x14ac:dyDescent="0.35">
      <c r="B5" s="11" t="s">
        <v>32</v>
      </c>
      <c r="G5" s="11" t="s">
        <v>29</v>
      </c>
      <c r="M5" s="17">
        <f>'input data'!M9*'input data'!M11</f>
        <v>172.66874999999999</v>
      </c>
    </row>
    <row r="6" spans="1:50" x14ac:dyDescent="0.35">
      <c r="B6" s="11" t="s">
        <v>33</v>
      </c>
      <c r="G6" s="11" t="s">
        <v>29</v>
      </c>
      <c r="M6" s="17">
        <f>'input data'!M9*'input data'!M12</f>
        <v>287.78125</v>
      </c>
    </row>
    <row r="7" spans="1:50" s="25" customFormat="1" x14ac:dyDescent="0.35">
      <c r="B7" s="25" t="s">
        <v>11</v>
      </c>
      <c r="M7" s="25">
        <v>268.30910306496799</v>
      </c>
    </row>
    <row r="8" spans="1:50" x14ac:dyDescent="0.35">
      <c r="B8" s="11" t="s">
        <v>34</v>
      </c>
      <c r="G8" s="11" t="s">
        <v>9</v>
      </c>
      <c r="J8" s="17">
        <f>(M5-M7*'input data'!M11)*1000000/'input data'!M16</f>
        <v>584.93003330077431</v>
      </c>
      <c r="K8" s="17">
        <f>J8+J8*'input data'!I7</f>
        <v>596.62863396678983</v>
      </c>
      <c r="L8" s="17">
        <f>K8+K8*'input data'!J7</f>
        <v>608.56120664612558</v>
      </c>
    </row>
    <row r="9" spans="1:50" x14ac:dyDescent="0.35">
      <c r="B9" s="11" t="s">
        <v>35</v>
      </c>
      <c r="G9" s="11" t="s">
        <v>9</v>
      </c>
      <c r="J9" s="17">
        <f>(M6-M7*'input data'!M12)*1000000/'input data'!M25</f>
        <v>584.93006426793636</v>
      </c>
      <c r="K9" s="17">
        <f>J9+J9*'input data'!I7</f>
        <v>596.62866555329504</v>
      </c>
      <c r="L9" s="17">
        <f>K9+K9*'input data'!J7</f>
        <v>608.56123886436092</v>
      </c>
    </row>
    <row r="11" spans="1:50" x14ac:dyDescent="0.35">
      <c r="B11" s="11" t="s">
        <v>37</v>
      </c>
      <c r="G11" s="11" t="s">
        <v>9</v>
      </c>
      <c r="J11" s="17">
        <f>1*365</f>
        <v>365</v>
      </c>
      <c r="K11" s="17">
        <f>J11+J11*'input data'!I7</f>
        <v>372.3</v>
      </c>
      <c r="L11" s="17">
        <f>K11+K11*'input data'!J7</f>
        <v>379.74600000000004</v>
      </c>
    </row>
    <row r="12" spans="1:50" x14ac:dyDescent="0.35">
      <c r="B12" s="11" t="s">
        <v>38</v>
      </c>
      <c r="G12" s="11" t="s">
        <v>9</v>
      </c>
      <c r="J12" s="17">
        <f>1*365</f>
        <v>365</v>
      </c>
      <c r="K12" s="17">
        <f>J12+J12*'input data'!I7</f>
        <v>372.3</v>
      </c>
      <c r="L12" s="17">
        <f>K12+K12*'input data'!J7</f>
        <v>379.74600000000004</v>
      </c>
    </row>
    <row r="14" spans="1:50" x14ac:dyDescent="0.35">
      <c r="B14" s="11" t="s">
        <v>39</v>
      </c>
      <c r="G14" s="11" t="s">
        <v>9</v>
      </c>
      <c r="J14" s="11">
        <f>0.9*365</f>
        <v>328.5</v>
      </c>
      <c r="K14" s="17">
        <f>J14+J14*'input data'!I7</f>
        <v>335.07</v>
      </c>
      <c r="L14" s="17">
        <f>K14+K14*'input data'!J7</f>
        <v>341.77139999999997</v>
      </c>
    </row>
    <row r="15" spans="1:50" x14ac:dyDescent="0.35">
      <c r="B15" s="11" t="s">
        <v>40</v>
      </c>
      <c r="G15" s="11" t="s">
        <v>9</v>
      </c>
      <c r="J15" s="11">
        <f>0.9*365</f>
        <v>328.5</v>
      </c>
      <c r="K15" s="17">
        <f>J15+J15*'input data'!I7</f>
        <v>335.07</v>
      </c>
      <c r="L15" s="17">
        <f>K15+K15*'input data'!J7</f>
        <v>341.77139999999997</v>
      </c>
    </row>
  </sheetData>
  <sheetProtection algorithmName="SHA-512" hashValue="MgYHCbZWv5xS+ja7Su2OcqpenNgaokz1owW+qxTSPxucmNeu739d/Ea2/jjP8VmOuCmsMKPuSvDVlcEXz/VDPA==" saltValue="Q44zF0KIh/QYBg5Xq1UBpA=="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CBF73F32EA59F4981A9F595DBC2E1C9" ma:contentTypeVersion="2" ma:contentTypeDescription="Umožňuje vytvoriť nový dokument." ma:contentTypeScope="" ma:versionID="d4a566b012a264e236af0139539804d8">
  <xsd:schema xmlns:xsd="http://www.w3.org/2001/XMLSchema" xmlns:xs="http://www.w3.org/2001/XMLSchema" xmlns:p="http://schemas.microsoft.com/office/2006/metadata/properties" xmlns:ns2="866d6e72-fa6c-4dc1-b7b0-660bcfe99e89" targetNamespace="http://schemas.microsoft.com/office/2006/metadata/properties" ma:root="true" ma:fieldsID="eb48ff0504c9519f7d6f1bef9718e874" ns2:_="">
    <xsd:import namespace="866d6e72-fa6c-4dc1-b7b0-660bcfe99e89"/>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6d6e72-fa6c-4dc1-b7b0-660bcfe99e89"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59D6F3-D919-4F6E-88A5-4F6292285C6D}">
  <ds:schemaRefs>
    <ds:schemaRef ds:uri="866d6e72-fa6c-4dc1-b7b0-660bcfe99e89"/>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D28CB5BC-08E5-432D-B956-5F2AF8C0B3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6d6e72-fa6c-4dc1-b7b0-660bcfe99e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7F6362-01EE-48F5-B643-00DF73CB5A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introduction</vt:lpstr>
      <vt:lpstr>input data</vt:lpstr>
      <vt:lpstr>tariff calculation</vt:lpstr>
    </vt:vector>
  </TitlesOfParts>
  <Company>eustream,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Ľalík Michal</dc:creator>
  <cp:lastModifiedBy>sekovaa</cp:lastModifiedBy>
  <dcterms:created xsi:type="dcterms:W3CDTF">2018-09-11T07:12:58Z</dcterms:created>
  <dcterms:modified xsi:type="dcterms:W3CDTF">2024-03-08T12:31:16Z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0x010100FCBF73F32EA59F4981A9F595DBC2E1C9</vt:lpwstr>
  </property>
</Properties>
</file>